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45" windowHeight="86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<sst xmlns="http://schemas.openxmlformats.org/spreadsheetml/2006/main" count="52" uniqueCount="44">
  <si>
    <t>附件2</t>
  </si>
  <si>
    <t>2022年度电动汽车充电基础设施专项资金预分配情况计算表（按预计2022年12月底数据）</t>
  </si>
  <si>
    <t>序号</t>
  </si>
  <si>
    <t>主体</t>
  </si>
  <si>
    <t>非高速公路直流充电桩</t>
  </si>
  <si>
    <t>非高速公路交流充电桩</t>
  </si>
  <si>
    <t>高速公路直流桩</t>
  </si>
  <si>
    <t>高速公路交流流桩</t>
  </si>
  <si>
    <t>直流充电桩补贴金额（珠三角200元/千瓦，粤东西北300元/千瓦，所有地市高速公路200元/千瓦）</t>
  </si>
  <si>
    <t>交流充电桩补贴金额（珠三角40元/千瓦，粤东西北60元/千瓦，所有地市高速公路40元/千瓦）</t>
  </si>
  <si>
    <t>合计金额（元）</t>
  </si>
  <si>
    <t>折算后金额（元）</t>
  </si>
  <si>
    <t>取整数</t>
  </si>
  <si>
    <t>数量（个）</t>
  </si>
  <si>
    <t>总功率（千瓦）</t>
  </si>
  <si>
    <t>补贴金额（元）</t>
  </si>
  <si>
    <t>折算后的补贴金额金额（元）</t>
  </si>
  <si>
    <t>四舍五入取整到万（万元）</t>
  </si>
  <si>
    <t>20个地市合计</t>
  </si>
  <si>
    <t>广州</t>
  </si>
  <si>
    <t>佛山</t>
  </si>
  <si>
    <t>东莞</t>
  </si>
  <si>
    <t>惠州</t>
  </si>
  <si>
    <t>中山</t>
  </si>
  <si>
    <t>珠海</t>
  </si>
  <si>
    <t>江门</t>
  </si>
  <si>
    <t>肇庆</t>
  </si>
  <si>
    <t>汕头</t>
  </si>
  <si>
    <t>揭阳</t>
  </si>
  <si>
    <t>潮州</t>
  </si>
  <si>
    <t>汕尾</t>
  </si>
  <si>
    <t>茂名</t>
  </si>
  <si>
    <t>湛江</t>
  </si>
  <si>
    <t>阳江</t>
  </si>
  <si>
    <t>韶关</t>
  </si>
  <si>
    <t>清远</t>
  </si>
  <si>
    <t>梅州</t>
  </si>
  <si>
    <t>河源</t>
  </si>
  <si>
    <t>云浮</t>
  </si>
  <si>
    <t>折算系数</t>
  </si>
  <si>
    <t>折算后珠三角地区和高速公路快充站直流桩补贴标准</t>
  </si>
  <si>
    <t>折算后珠三角地区和高速公路快充站交流桩补贴标准</t>
  </si>
  <si>
    <t>折算后粤东西北地区直流桩补贴标准</t>
  </si>
  <si>
    <t>折算后粤东西北地区交流桩补贴标准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</si>
</sst>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黑体"/>
      <family val="0"/>
    </font>
    <font>
      <b/>
      <sz val="16"/>
      <name val="仿宋_GB2312"/>
      <family val="3"/>
    </font>
    <font>
      <b/>
      <sz val="16"/>
      <name val="宋体"/>
      <family val="0"/>
    </font>
    <font>
      <b/>
      <sz val="20"/>
      <name val="宋体"/>
      <family val="0"/>
    </font>
    <font>
      <b/>
      <sz val="12"/>
      <name val="仿宋"/>
      <family val="3"/>
    </font>
    <font>
      <b/>
      <sz val="16"/>
      <name val="仿宋"/>
      <family val="3"/>
    </font>
    <font>
      <b/>
      <sz val="16"/>
      <color indexed="8"/>
      <name val="宋体"/>
      <family val="0"/>
    </font>
    <font>
      <b/>
      <sz val="16"/>
      <color indexed="8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6"/>
      <color theme="1"/>
      <name val="宋体"/>
      <family val="0"/>
    </font>
    <font>
      <b/>
      <sz val="16"/>
      <color theme="1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>
        <color indexed="63"/>
      </top>
      <bottom/>
    </border>
    <border>
      <left style="thin"/>
      <right style="thin"/>
      <top style="thin"/>
      <bottom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24" fillId="0" borderId="1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0" borderId="3" applyNumberFormat="0" applyFill="0" applyAlignment="0" applyProtection="0"/>
    <xf numFmtId="42" fontId="0" fillId="0" borderId="0" applyFont="0" applyFill="0" applyBorder="0" applyAlignment="0" applyProtection="0"/>
    <xf numFmtId="0" fontId="12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8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2" fillId="11" borderId="0" applyNumberFormat="0" applyBorder="0" applyAlignment="0" applyProtection="0"/>
    <xf numFmtId="44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23" fillId="11" borderId="4" applyNumberFormat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1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6" fillId="8" borderId="4" applyNumberFormat="0" applyAlignment="0" applyProtection="0"/>
    <xf numFmtId="0" fontId="27" fillId="11" borderId="5" applyNumberFormat="0" applyAlignment="0" applyProtection="0"/>
    <xf numFmtId="0" fontId="28" fillId="13" borderId="6" applyNumberFormat="0" applyAlignment="0" applyProtection="0"/>
    <xf numFmtId="0" fontId="29" fillId="0" borderId="7" applyNumberFormat="0" applyFill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0" fillId="9" borderId="8" applyNumberFormat="0" applyFont="0" applyAlignment="0" applyProtection="0"/>
    <xf numFmtId="0" fontId="2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4" fillId="7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13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176" fontId="31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6" fontId="30" fillId="0" borderId="13" xfId="0" applyNumberFormat="1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77" fontId="30" fillId="0" borderId="9" xfId="0" applyNumberFormat="1" applyFont="1" applyFill="1" applyBorder="1" applyAlignment="1">
      <alignment horizontal="center" vertical="center"/>
    </xf>
    <xf numFmtId="176" fontId="30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177" fontId="30" fillId="0" borderId="11" xfId="0" applyNumberFormat="1" applyFont="1" applyFill="1" applyBorder="1" applyAlignment="1">
      <alignment horizontal="center" vertical="center"/>
    </xf>
    <xf numFmtId="176" fontId="30" fillId="0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"/>
  <sheetViews>
    <sheetView tabSelected="1" zoomScale="70" zoomScaleNormal="70" zoomScaleSheetLayoutView="100" workbookViewId="0" topLeftCell="B1">
      <selection activeCell="B2" sqref="B2:O2"/>
    </sheetView>
  </sheetViews>
  <sheetFormatPr defaultColWidth="9.00390625" defaultRowHeight="14.25"/>
  <cols>
    <col min="1" max="1" width="9.00390625" style="2" customWidth="1"/>
    <col min="2" max="2" width="25.625" style="3" customWidth="1"/>
    <col min="3" max="3" width="11.00390625" style="3" customWidth="1"/>
    <col min="4" max="4" width="12.875" style="3" customWidth="1"/>
    <col min="5" max="5" width="11.75390625" style="3" customWidth="1"/>
    <col min="6" max="10" width="15.125" style="3" customWidth="1"/>
    <col min="11" max="11" width="20.625" style="3" customWidth="1"/>
    <col min="12" max="12" width="20.50390625" style="3" customWidth="1"/>
    <col min="13" max="13" width="16.625" style="3" customWidth="1"/>
    <col min="14" max="14" width="29.375" style="3" customWidth="1"/>
    <col min="15" max="15" width="27.125" style="3" customWidth="1"/>
    <col min="16" max="250" width="9.00390625" style="3" customWidth="1"/>
    <col min="251" max="16384" width="9.00390625" style="2" customWidth="1"/>
  </cols>
  <sheetData>
    <row r="1" spans="1:10" ht="20.25">
      <c r="A1" s="4" t="s">
        <v>0</v>
      </c>
      <c r="B1" s="5"/>
      <c r="C1" s="6"/>
      <c r="D1" s="6"/>
      <c r="E1" s="6"/>
      <c r="F1" s="6"/>
      <c r="G1" s="6"/>
      <c r="H1" s="6"/>
      <c r="I1" s="6"/>
      <c r="J1" s="6"/>
    </row>
    <row r="2" spans="2:15" ht="25.5">
      <c r="B2" s="7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71.25">
      <c r="A3" s="8" t="s">
        <v>2</v>
      </c>
      <c r="B3" s="8" t="s">
        <v>3</v>
      </c>
      <c r="C3" s="9" t="s">
        <v>4</v>
      </c>
      <c r="D3" s="8"/>
      <c r="E3" s="8" t="s">
        <v>5</v>
      </c>
      <c r="F3" s="32"/>
      <c r="G3" s="8" t="s">
        <v>6</v>
      </c>
      <c r="H3" s="32"/>
      <c r="I3" s="8" t="s">
        <v>7</v>
      </c>
      <c r="J3" s="32"/>
      <c r="K3" s="35" t="s">
        <v>8</v>
      </c>
      <c r="L3" s="35" t="s">
        <v>9</v>
      </c>
      <c r="M3" s="40" t="s">
        <v>10</v>
      </c>
      <c r="N3" s="41" t="s">
        <v>11</v>
      </c>
      <c r="O3" s="36" t="s">
        <v>12</v>
      </c>
    </row>
    <row r="4" spans="1:15" ht="39.75" customHeight="1">
      <c r="A4" s="10"/>
      <c r="B4" s="11"/>
      <c r="C4" s="12" t="s">
        <v>13</v>
      </c>
      <c r="D4" s="13" t="s">
        <v>14</v>
      </c>
      <c r="E4" s="13" t="s">
        <v>13</v>
      </c>
      <c r="F4" s="13" t="s">
        <v>14</v>
      </c>
      <c r="G4" s="13" t="s">
        <v>13</v>
      </c>
      <c r="H4" s="13" t="s">
        <v>14</v>
      </c>
      <c r="I4" s="13" t="s">
        <v>13</v>
      </c>
      <c r="J4" s="13" t="s">
        <v>14</v>
      </c>
      <c r="K4" s="36" t="s">
        <v>15</v>
      </c>
      <c r="L4" s="36" t="s">
        <v>15</v>
      </c>
      <c r="M4" s="40" t="s">
        <v>10</v>
      </c>
      <c r="N4" s="42" t="s">
        <v>16</v>
      </c>
      <c r="O4" s="43" t="s">
        <v>17</v>
      </c>
    </row>
    <row r="5" spans="1:256" s="1" customFormat="1" ht="20.25">
      <c r="A5" s="14"/>
      <c r="B5" s="15" t="s">
        <v>18</v>
      </c>
      <c r="C5" s="16">
        <f>SUM(C6:C25)</f>
        <v>16626</v>
      </c>
      <c r="D5" s="16">
        <f aca="true" t="shared" si="0" ref="D5:M5">SUM(D6:D25)</f>
        <v>1564149.7799999998</v>
      </c>
      <c r="E5" s="16">
        <f t="shared" si="0"/>
        <v>7946</v>
      </c>
      <c r="F5" s="33">
        <f t="shared" si="0"/>
        <v>73162.8</v>
      </c>
      <c r="G5" s="16">
        <f t="shared" si="0"/>
        <v>589</v>
      </c>
      <c r="H5" s="16">
        <f t="shared" si="0"/>
        <v>80940</v>
      </c>
      <c r="I5" s="16">
        <f t="shared" si="0"/>
        <v>18</v>
      </c>
      <c r="J5" s="16">
        <f t="shared" si="0"/>
        <v>1164</v>
      </c>
      <c r="K5" s="16">
        <f t="shared" si="0"/>
        <v>371741656</v>
      </c>
      <c r="L5" s="16">
        <f t="shared" si="0"/>
        <v>27916932</v>
      </c>
      <c r="M5" s="16">
        <f t="shared" si="0"/>
        <v>399658588</v>
      </c>
      <c r="N5" s="44">
        <v>200000000</v>
      </c>
      <c r="O5" s="45">
        <f>0.0001*N5</f>
        <v>20000</v>
      </c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52"/>
      <c r="IR5" s="52"/>
      <c r="IS5" s="52"/>
      <c r="IT5" s="52"/>
      <c r="IU5" s="52"/>
      <c r="IV5" s="52"/>
    </row>
    <row r="6" spans="1:15" ht="20.25">
      <c r="A6" s="17">
        <v>1</v>
      </c>
      <c r="B6" s="17" t="s">
        <v>19</v>
      </c>
      <c r="C6" s="18">
        <v>4263</v>
      </c>
      <c r="D6" s="18">
        <v>411757.7999999998</v>
      </c>
      <c r="E6" s="18">
        <v>1239</v>
      </c>
      <c r="F6" s="20">
        <v>18066.800000000003</v>
      </c>
      <c r="G6" s="20">
        <v>54</v>
      </c>
      <c r="H6" s="20">
        <v>4440</v>
      </c>
      <c r="I6" s="20">
        <v>2</v>
      </c>
      <c r="J6" s="20">
        <v>14</v>
      </c>
      <c r="K6" s="37">
        <f>200*D6+200*H6</f>
        <v>83239559.99999997</v>
      </c>
      <c r="L6" s="37">
        <f>40*F6+40*J6</f>
        <v>723232.0000000001</v>
      </c>
      <c r="M6" s="47">
        <f>K6+L6</f>
        <v>83962791.99999997</v>
      </c>
      <c r="N6" s="44">
        <f>M$26*M6</f>
        <v>42017258.991066635</v>
      </c>
      <c r="O6" s="45">
        <f aca="true" t="shared" si="1" ref="O6:O26">0.0001*N6</f>
        <v>4201.725899106664</v>
      </c>
    </row>
    <row r="7" spans="1:15" ht="20.25">
      <c r="A7" s="17">
        <v>2</v>
      </c>
      <c r="B7" s="19" t="s">
        <v>20</v>
      </c>
      <c r="C7" s="18">
        <v>1827</v>
      </c>
      <c r="D7" s="20">
        <v>213186.98000000004</v>
      </c>
      <c r="E7" s="18">
        <v>578</v>
      </c>
      <c r="F7" s="18">
        <v>5812</v>
      </c>
      <c r="G7" s="20">
        <v>28</v>
      </c>
      <c r="H7" s="20">
        <v>3120</v>
      </c>
      <c r="I7" s="20">
        <v>0</v>
      </c>
      <c r="J7" s="20">
        <v>0</v>
      </c>
      <c r="K7" s="37">
        <f aca="true" t="shared" si="2" ref="K7:K13">200*D7+200*H7</f>
        <v>43261396.00000001</v>
      </c>
      <c r="L7" s="37">
        <f aca="true" t="shared" si="3" ref="L7:L13">40*F7+40*J7</f>
        <v>232480</v>
      </c>
      <c r="M7" s="47">
        <f aca="true" t="shared" si="4" ref="M7:M25">K7+L7</f>
        <v>43493876.00000001</v>
      </c>
      <c r="N7" s="44">
        <f aca="true" t="shared" si="5" ref="N7:N25">M$26*M7</f>
        <v>21765515.520462185</v>
      </c>
      <c r="O7" s="45">
        <f t="shared" si="1"/>
        <v>2176.5515520462186</v>
      </c>
    </row>
    <row r="8" spans="1:15" ht="20.25">
      <c r="A8" s="17">
        <v>3</v>
      </c>
      <c r="B8" s="19" t="s">
        <v>21</v>
      </c>
      <c r="C8" s="18">
        <v>1810</v>
      </c>
      <c r="D8" s="18">
        <v>125760</v>
      </c>
      <c r="E8" s="18">
        <v>1780</v>
      </c>
      <c r="F8" s="18">
        <v>12460</v>
      </c>
      <c r="G8" s="20">
        <v>41</v>
      </c>
      <c r="H8" s="20">
        <v>4920</v>
      </c>
      <c r="I8" s="20">
        <v>4</v>
      </c>
      <c r="J8" s="20">
        <v>14</v>
      </c>
      <c r="K8" s="37">
        <f t="shared" si="2"/>
        <v>26136000</v>
      </c>
      <c r="L8" s="37">
        <f t="shared" si="3"/>
        <v>498960</v>
      </c>
      <c r="M8" s="47">
        <f t="shared" si="4"/>
        <v>26634960</v>
      </c>
      <c r="N8" s="44">
        <f t="shared" si="5"/>
        <v>13328856.578955838</v>
      </c>
      <c r="O8" s="45">
        <f t="shared" si="1"/>
        <v>1332.885657895584</v>
      </c>
    </row>
    <row r="9" spans="1:15" ht="20.25">
      <c r="A9" s="17">
        <v>4</v>
      </c>
      <c r="B9" s="19" t="s">
        <v>22</v>
      </c>
      <c r="C9" s="21">
        <v>994</v>
      </c>
      <c r="D9" s="21">
        <v>82660</v>
      </c>
      <c r="E9" s="21">
        <v>642</v>
      </c>
      <c r="F9" s="21">
        <v>5306</v>
      </c>
      <c r="G9" s="20">
        <v>49</v>
      </c>
      <c r="H9" s="20">
        <v>6000</v>
      </c>
      <c r="I9" s="20">
        <v>2</v>
      </c>
      <c r="J9" s="20">
        <v>28</v>
      </c>
      <c r="K9" s="37">
        <f t="shared" si="2"/>
        <v>17732000</v>
      </c>
      <c r="L9" s="37">
        <f t="shared" si="3"/>
        <v>213360</v>
      </c>
      <c r="M9" s="47">
        <f t="shared" si="4"/>
        <v>17945360</v>
      </c>
      <c r="N9" s="44">
        <f t="shared" si="5"/>
        <v>8980344.993862612</v>
      </c>
      <c r="O9" s="45">
        <f t="shared" si="1"/>
        <v>898.0344993862612</v>
      </c>
    </row>
    <row r="10" spans="1:15" ht="20.25">
      <c r="A10" s="17">
        <v>5</v>
      </c>
      <c r="B10" s="19" t="s">
        <v>23</v>
      </c>
      <c r="C10" s="18">
        <v>587</v>
      </c>
      <c r="D10" s="18">
        <v>67530</v>
      </c>
      <c r="E10" s="18">
        <v>491</v>
      </c>
      <c r="F10" s="18">
        <v>3577</v>
      </c>
      <c r="G10" s="20">
        <v>16</v>
      </c>
      <c r="H10" s="20">
        <v>8160</v>
      </c>
      <c r="I10" s="20">
        <v>0</v>
      </c>
      <c r="J10" s="20">
        <v>0</v>
      </c>
      <c r="K10" s="37">
        <f t="shared" si="2"/>
        <v>15138000</v>
      </c>
      <c r="L10" s="37">
        <f t="shared" si="3"/>
        <v>143080</v>
      </c>
      <c r="M10" s="47">
        <f t="shared" si="4"/>
        <v>15281080</v>
      </c>
      <c r="N10" s="44">
        <f t="shared" si="5"/>
        <v>7647067.001097447</v>
      </c>
      <c r="O10" s="45">
        <f t="shared" si="1"/>
        <v>764.7067001097448</v>
      </c>
    </row>
    <row r="11" spans="1:15" ht="20.25">
      <c r="A11" s="17">
        <v>6</v>
      </c>
      <c r="B11" s="19" t="s">
        <v>24</v>
      </c>
      <c r="C11" s="22">
        <v>1414</v>
      </c>
      <c r="D11" s="22">
        <v>120570</v>
      </c>
      <c r="E11" s="22">
        <v>947</v>
      </c>
      <c r="F11" s="22">
        <v>7616</v>
      </c>
      <c r="G11" s="20">
        <v>0</v>
      </c>
      <c r="H11" s="20">
        <v>0</v>
      </c>
      <c r="I11" s="20">
        <v>0</v>
      </c>
      <c r="J11" s="20">
        <v>0</v>
      </c>
      <c r="K11" s="37">
        <f t="shared" si="2"/>
        <v>24114000</v>
      </c>
      <c r="L11" s="37">
        <f t="shared" si="3"/>
        <v>304640</v>
      </c>
      <c r="M11" s="47">
        <f t="shared" si="4"/>
        <v>24418640</v>
      </c>
      <c r="N11" s="44">
        <f t="shared" si="5"/>
        <v>12219749.923151908</v>
      </c>
      <c r="O11" s="45">
        <f t="shared" si="1"/>
        <v>1221.974992315191</v>
      </c>
    </row>
    <row r="12" spans="1:15" ht="20.25">
      <c r="A12" s="17">
        <v>7</v>
      </c>
      <c r="B12" s="19" t="s">
        <v>25</v>
      </c>
      <c r="C12" s="23">
        <v>774</v>
      </c>
      <c r="D12" s="23">
        <v>79832</v>
      </c>
      <c r="E12" s="23">
        <v>398</v>
      </c>
      <c r="F12" s="23">
        <v>2835</v>
      </c>
      <c r="G12" s="20">
        <v>48</v>
      </c>
      <c r="H12" s="20">
        <v>6240</v>
      </c>
      <c r="I12" s="20">
        <v>6</v>
      </c>
      <c r="J12" s="20">
        <v>1080</v>
      </c>
      <c r="K12" s="37">
        <f t="shared" si="2"/>
        <v>17214400</v>
      </c>
      <c r="L12" s="37">
        <f t="shared" si="3"/>
        <v>156600</v>
      </c>
      <c r="M12" s="47">
        <f t="shared" si="4"/>
        <v>17371000</v>
      </c>
      <c r="N12" s="44">
        <f t="shared" si="5"/>
        <v>8692919.667723993</v>
      </c>
      <c r="O12" s="45">
        <f t="shared" si="1"/>
        <v>869.2919667723993</v>
      </c>
    </row>
    <row r="13" spans="1:15" ht="20.25">
      <c r="A13" s="17">
        <v>8</v>
      </c>
      <c r="B13" s="19" t="s">
        <v>26</v>
      </c>
      <c r="C13" s="23">
        <v>327</v>
      </c>
      <c r="D13" s="23">
        <v>35616</v>
      </c>
      <c r="E13" s="23">
        <v>26</v>
      </c>
      <c r="F13" s="23">
        <v>231</v>
      </c>
      <c r="G13" s="20">
        <v>52</v>
      </c>
      <c r="H13" s="20">
        <v>7360</v>
      </c>
      <c r="I13" s="20">
        <v>0</v>
      </c>
      <c r="J13" s="20">
        <v>0</v>
      </c>
      <c r="K13" s="37">
        <f t="shared" si="2"/>
        <v>8595200</v>
      </c>
      <c r="L13" s="37">
        <f t="shared" si="3"/>
        <v>9240</v>
      </c>
      <c r="M13" s="47">
        <f t="shared" si="4"/>
        <v>8604440</v>
      </c>
      <c r="N13" s="44">
        <f t="shared" si="5"/>
        <v>4305895.210739222</v>
      </c>
      <c r="O13" s="45">
        <f t="shared" si="1"/>
        <v>430.58952107392224</v>
      </c>
    </row>
    <row r="14" spans="1:15" ht="20.25">
      <c r="A14" s="17">
        <v>9</v>
      </c>
      <c r="B14" s="24" t="s">
        <v>27</v>
      </c>
      <c r="C14" s="18">
        <v>319</v>
      </c>
      <c r="D14" s="18">
        <v>33836</v>
      </c>
      <c r="E14" s="18">
        <v>168</v>
      </c>
      <c r="F14" s="18">
        <v>1805</v>
      </c>
      <c r="G14" s="20">
        <v>0</v>
      </c>
      <c r="H14" s="20">
        <v>0</v>
      </c>
      <c r="I14" s="20">
        <v>0</v>
      </c>
      <c r="J14" s="20">
        <v>0</v>
      </c>
      <c r="K14" s="19">
        <f>300*D14+200*H14</f>
        <v>10150800</v>
      </c>
      <c r="L14" s="38">
        <f>60*D14+40*J14</f>
        <v>2030160</v>
      </c>
      <c r="M14" s="47">
        <f t="shared" si="4"/>
        <v>12180960</v>
      </c>
      <c r="N14" s="44">
        <f t="shared" si="5"/>
        <v>6095682.848181409</v>
      </c>
      <c r="O14" s="45">
        <f t="shared" si="1"/>
        <v>609.5682848181409</v>
      </c>
    </row>
    <row r="15" spans="1:15" ht="20.25">
      <c r="A15" s="17">
        <v>10</v>
      </c>
      <c r="B15" s="19" t="s">
        <v>28</v>
      </c>
      <c r="C15" s="18">
        <v>345</v>
      </c>
      <c r="D15" s="18">
        <v>31615</v>
      </c>
      <c r="E15" s="18">
        <v>93</v>
      </c>
      <c r="F15" s="18">
        <v>2841</v>
      </c>
      <c r="G15" s="20">
        <v>18</v>
      </c>
      <c r="H15" s="20">
        <v>2800</v>
      </c>
      <c r="I15" s="20">
        <v>0</v>
      </c>
      <c r="J15" s="20">
        <v>0</v>
      </c>
      <c r="K15" s="19">
        <f aca="true" t="shared" si="6" ref="K15:K25">300*D15+200*H15</f>
        <v>10044500</v>
      </c>
      <c r="L15" s="38">
        <f aca="true" t="shared" si="7" ref="L15:L25">60*D15+40*J15</f>
        <v>1896900</v>
      </c>
      <c r="M15" s="47">
        <f t="shared" si="4"/>
        <v>11941400</v>
      </c>
      <c r="N15" s="44">
        <f t="shared" si="5"/>
        <v>5975800.525022123</v>
      </c>
      <c r="O15" s="45">
        <f t="shared" si="1"/>
        <v>597.5800525022123</v>
      </c>
    </row>
    <row r="16" spans="1:15" ht="20.25">
      <c r="A16" s="17">
        <v>11</v>
      </c>
      <c r="B16" s="19" t="s">
        <v>29</v>
      </c>
      <c r="C16" s="18">
        <v>181</v>
      </c>
      <c r="D16" s="18">
        <v>14550</v>
      </c>
      <c r="E16" s="18">
        <v>99</v>
      </c>
      <c r="F16" s="18">
        <v>693</v>
      </c>
      <c r="G16" s="20">
        <v>8</v>
      </c>
      <c r="H16" s="20">
        <v>960</v>
      </c>
      <c r="I16" s="20">
        <v>0</v>
      </c>
      <c r="J16" s="20">
        <v>0</v>
      </c>
      <c r="K16" s="19">
        <f t="shared" si="6"/>
        <v>4557000</v>
      </c>
      <c r="L16" s="38">
        <f t="shared" si="7"/>
        <v>873000</v>
      </c>
      <c r="M16" s="47">
        <f t="shared" si="4"/>
        <v>5430000</v>
      </c>
      <c r="N16" s="44">
        <f t="shared" si="5"/>
        <v>2717319.313553698</v>
      </c>
      <c r="O16" s="45">
        <f t="shared" si="1"/>
        <v>271.7319313553698</v>
      </c>
    </row>
    <row r="17" spans="1:15" ht="20.25">
      <c r="A17" s="17">
        <v>12</v>
      </c>
      <c r="B17" s="19" t="s">
        <v>30</v>
      </c>
      <c r="C17" s="18">
        <v>220</v>
      </c>
      <c r="D17" s="25">
        <v>26066</v>
      </c>
      <c r="E17" s="25">
        <v>78</v>
      </c>
      <c r="F17" s="25">
        <v>553</v>
      </c>
      <c r="G17" s="20">
        <v>7</v>
      </c>
      <c r="H17" s="20">
        <v>1020</v>
      </c>
      <c r="I17" s="20">
        <v>0</v>
      </c>
      <c r="J17" s="20">
        <v>0</v>
      </c>
      <c r="K17" s="19">
        <f t="shared" si="6"/>
        <v>8023800</v>
      </c>
      <c r="L17" s="38">
        <f t="shared" si="7"/>
        <v>1563960</v>
      </c>
      <c r="M17" s="47">
        <f t="shared" si="4"/>
        <v>9587760</v>
      </c>
      <c r="N17" s="44">
        <f t="shared" si="5"/>
        <v>4797975.21578593</v>
      </c>
      <c r="O17" s="45">
        <f t="shared" si="1"/>
        <v>479.79752157859303</v>
      </c>
    </row>
    <row r="18" spans="1:15" ht="20.25">
      <c r="A18" s="17">
        <v>13</v>
      </c>
      <c r="B18" s="19" t="s">
        <v>31</v>
      </c>
      <c r="C18" s="18">
        <v>255</v>
      </c>
      <c r="D18" s="18">
        <v>23290</v>
      </c>
      <c r="E18" s="18">
        <v>28</v>
      </c>
      <c r="F18" s="18">
        <v>196</v>
      </c>
      <c r="G18" s="20">
        <v>8</v>
      </c>
      <c r="H18" s="20">
        <v>1280</v>
      </c>
      <c r="I18" s="20">
        <v>0</v>
      </c>
      <c r="J18" s="20">
        <v>0</v>
      </c>
      <c r="K18" s="19">
        <f t="shared" si="6"/>
        <v>7243000</v>
      </c>
      <c r="L18" s="38">
        <f t="shared" si="7"/>
        <v>1397400</v>
      </c>
      <c r="M18" s="47">
        <f t="shared" si="4"/>
        <v>8640400</v>
      </c>
      <c r="N18" s="44">
        <f t="shared" si="5"/>
        <v>4323890.570318485</v>
      </c>
      <c r="O18" s="45">
        <f t="shared" si="1"/>
        <v>432.3890570318485</v>
      </c>
    </row>
    <row r="19" spans="1:15" ht="20.25">
      <c r="A19" s="17">
        <v>14</v>
      </c>
      <c r="B19" s="19" t="s">
        <v>32</v>
      </c>
      <c r="C19" s="18">
        <v>649</v>
      </c>
      <c r="D19" s="18">
        <v>41290</v>
      </c>
      <c r="E19" s="18">
        <v>279</v>
      </c>
      <c r="F19" s="18">
        <v>1876</v>
      </c>
      <c r="G19" s="20">
        <v>24</v>
      </c>
      <c r="H19" s="20">
        <v>2960</v>
      </c>
      <c r="I19" s="20">
        <v>0</v>
      </c>
      <c r="J19" s="20">
        <v>0</v>
      </c>
      <c r="K19" s="19">
        <f t="shared" si="6"/>
        <v>12979000</v>
      </c>
      <c r="L19" s="38">
        <f t="shared" si="7"/>
        <v>2477400</v>
      </c>
      <c r="M19" s="47">
        <f t="shared" si="4"/>
        <v>15456400</v>
      </c>
      <c r="N19" s="44">
        <f t="shared" si="5"/>
        <v>7734801.885453292</v>
      </c>
      <c r="O19" s="45">
        <f t="shared" si="1"/>
        <v>773.4801885453293</v>
      </c>
    </row>
    <row r="20" spans="1:15" ht="20.25">
      <c r="A20" s="17">
        <v>15</v>
      </c>
      <c r="B20" s="19" t="s">
        <v>33</v>
      </c>
      <c r="C20" s="18">
        <v>316</v>
      </c>
      <c r="D20" s="18">
        <v>26800</v>
      </c>
      <c r="E20" s="18">
        <v>63</v>
      </c>
      <c r="F20" s="18">
        <v>567</v>
      </c>
      <c r="G20" s="20">
        <v>8</v>
      </c>
      <c r="H20" s="20">
        <v>1280</v>
      </c>
      <c r="I20" s="20">
        <v>0</v>
      </c>
      <c r="J20" s="20">
        <v>0</v>
      </c>
      <c r="K20" s="19">
        <f t="shared" si="6"/>
        <v>8296000</v>
      </c>
      <c r="L20" s="38">
        <f t="shared" si="7"/>
        <v>1608000</v>
      </c>
      <c r="M20" s="47">
        <f t="shared" si="4"/>
        <v>9904000</v>
      </c>
      <c r="N20" s="44">
        <f t="shared" si="5"/>
        <v>4956230.291240483</v>
      </c>
      <c r="O20" s="45">
        <f t="shared" si="1"/>
        <v>495.6230291240483</v>
      </c>
    </row>
    <row r="21" spans="1:15" ht="20.25">
      <c r="A21" s="17">
        <v>16</v>
      </c>
      <c r="B21" s="19" t="s">
        <v>34</v>
      </c>
      <c r="C21" s="18">
        <v>466</v>
      </c>
      <c r="D21" s="18">
        <v>46875</v>
      </c>
      <c r="E21" s="18">
        <v>530</v>
      </c>
      <c r="F21" s="18">
        <v>4101</v>
      </c>
      <c r="G21" s="20">
        <v>64</v>
      </c>
      <c r="H21" s="20">
        <v>7920</v>
      </c>
      <c r="I21" s="20">
        <v>0</v>
      </c>
      <c r="J21" s="20">
        <v>0</v>
      </c>
      <c r="K21" s="19">
        <f t="shared" si="6"/>
        <v>15646500</v>
      </c>
      <c r="L21" s="38">
        <f t="shared" si="7"/>
        <v>2812500</v>
      </c>
      <c r="M21" s="47">
        <f t="shared" si="4"/>
        <v>18459000</v>
      </c>
      <c r="N21" s="44">
        <f t="shared" si="5"/>
        <v>9237384.384693868</v>
      </c>
      <c r="O21" s="45">
        <f t="shared" si="1"/>
        <v>923.7384384693869</v>
      </c>
    </row>
    <row r="22" spans="1:15" ht="20.25">
      <c r="A22" s="17">
        <v>17</v>
      </c>
      <c r="B22" s="19" t="s">
        <v>35</v>
      </c>
      <c r="C22" s="18">
        <v>538</v>
      </c>
      <c r="D22" s="18">
        <v>51865</v>
      </c>
      <c r="E22" s="34">
        <v>149</v>
      </c>
      <c r="F22" s="34">
        <v>1106</v>
      </c>
      <c r="G22" s="20">
        <v>80</v>
      </c>
      <c r="H22" s="20">
        <v>12880</v>
      </c>
      <c r="I22" s="20">
        <v>0</v>
      </c>
      <c r="J22" s="20">
        <v>0</v>
      </c>
      <c r="K22" s="19">
        <f t="shared" si="6"/>
        <v>18135500</v>
      </c>
      <c r="L22" s="38">
        <f t="shared" si="7"/>
        <v>3111900</v>
      </c>
      <c r="M22" s="47">
        <f t="shared" si="4"/>
        <v>21247400</v>
      </c>
      <c r="N22" s="44">
        <f t="shared" si="5"/>
        <v>10632775.392781</v>
      </c>
      <c r="O22" s="45">
        <f t="shared" si="1"/>
        <v>1063.2775392781002</v>
      </c>
    </row>
    <row r="23" spans="1:15" ht="20.25">
      <c r="A23" s="17">
        <v>18</v>
      </c>
      <c r="B23" s="19" t="s">
        <v>36</v>
      </c>
      <c r="C23" s="18">
        <v>292</v>
      </c>
      <c r="D23" s="18">
        <v>24860</v>
      </c>
      <c r="E23" s="18">
        <v>125</v>
      </c>
      <c r="F23" s="18">
        <v>1087</v>
      </c>
      <c r="G23" s="20">
        <v>20</v>
      </c>
      <c r="H23" s="20">
        <v>1600</v>
      </c>
      <c r="I23" s="20">
        <v>4</v>
      </c>
      <c r="J23" s="20">
        <v>28</v>
      </c>
      <c r="K23" s="19">
        <f t="shared" si="6"/>
        <v>7778000</v>
      </c>
      <c r="L23" s="38">
        <f t="shared" si="7"/>
        <v>1492720</v>
      </c>
      <c r="M23" s="47">
        <f t="shared" si="4"/>
        <v>9270720</v>
      </c>
      <c r="N23" s="44">
        <f t="shared" si="5"/>
        <v>4639319.798627723</v>
      </c>
      <c r="O23" s="45">
        <f t="shared" si="1"/>
        <v>463.9319798627723</v>
      </c>
    </row>
    <row r="24" spans="1:15" ht="20.25">
      <c r="A24" s="17">
        <v>19</v>
      </c>
      <c r="B24" s="26" t="s">
        <v>37</v>
      </c>
      <c r="C24" s="20">
        <v>777</v>
      </c>
      <c r="D24" s="20">
        <v>79450</v>
      </c>
      <c r="E24" s="20">
        <v>86</v>
      </c>
      <c r="F24" s="20">
        <v>840</v>
      </c>
      <c r="G24" s="20">
        <v>32</v>
      </c>
      <c r="H24" s="20">
        <v>3520</v>
      </c>
      <c r="I24" s="20">
        <v>0</v>
      </c>
      <c r="J24" s="20">
        <v>0</v>
      </c>
      <c r="K24" s="19">
        <f t="shared" si="6"/>
        <v>24539000</v>
      </c>
      <c r="L24" s="38">
        <f t="shared" si="7"/>
        <v>4767000</v>
      </c>
      <c r="M24" s="47">
        <f t="shared" si="4"/>
        <v>29306000</v>
      </c>
      <c r="N24" s="44">
        <f t="shared" si="5"/>
        <v>14665517.459116882</v>
      </c>
      <c r="O24" s="45">
        <f t="shared" si="1"/>
        <v>1466.5517459116882</v>
      </c>
    </row>
    <row r="25" spans="1:15" ht="20.25">
      <c r="A25" s="17">
        <v>20</v>
      </c>
      <c r="B25" s="19" t="s">
        <v>38</v>
      </c>
      <c r="C25" s="18">
        <v>272</v>
      </c>
      <c r="D25" s="18">
        <v>26740</v>
      </c>
      <c r="E25" s="18">
        <v>147</v>
      </c>
      <c r="F25" s="18">
        <v>1594</v>
      </c>
      <c r="G25" s="20">
        <v>32</v>
      </c>
      <c r="H25" s="20">
        <v>4480</v>
      </c>
      <c r="I25" s="20">
        <v>0</v>
      </c>
      <c r="J25" s="20">
        <v>0</v>
      </c>
      <c r="K25" s="19">
        <f t="shared" si="6"/>
        <v>8918000</v>
      </c>
      <c r="L25" s="38">
        <f t="shared" si="7"/>
        <v>1604400</v>
      </c>
      <c r="M25" s="47">
        <f t="shared" si="4"/>
        <v>10522400</v>
      </c>
      <c r="N25" s="44">
        <f t="shared" si="5"/>
        <v>5265694.428165273</v>
      </c>
      <c r="O25" s="45">
        <f t="shared" si="1"/>
        <v>526.5694428165273</v>
      </c>
    </row>
    <row r="26" spans="1:15" ht="20.25">
      <c r="A26" s="17"/>
      <c r="B26" s="19" t="s">
        <v>39</v>
      </c>
      <c r="C26" s="27"/>
      <c r="D26" s="27"/>
      <c r="E26" s="27"/>
      <c r="F26" s="27"/>
      <c r="G26" s="27"/>
      <c r="H26" s="27"/>
      <c r="I26" s="27"/>
      <c r="J26" s="27"/>
      <c r="K26" s="27"/>
      <c r="L26" s="39"/>
      <c r="M26" s="48">
        <f>N5/M5</f>
        <v>0.5004271295679001</v>
      </c>
      <c r="N26" s="27"/>
      <c r="O26" s="49"/>
    </row>
    <row r="27" spans="1:15" ht="60.75">
      <c r="A27" s="28"/>
      <c r="B27" s="29" t="s">
        <v>40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50">
        <f>200*M26</f>
        <v>100.08542591358002</v>
      </c>
      <c r="N27" s="51"/>
      <c r="O27" s="30"/>
    </row>
    <row r="28" spans="1:15" ht="60.75">
      <c r="A28" s="28"/>
      <c r="B28" s="29" t="s">
        <v>41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50">
        <f>40*M26</f>
        <v>20.017085182716006</v>
      </c>
      <c r="N28" s="51"/>
      <c r="O28" s="30"/>
    </row>
    <row r="29" spans="1:15" ht="40.5">
      <c r="A29" s="28"/>
      <c r="B29" s="29" t="s">
        <v>42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50">
        <f>300*M26</f>
        <v>150.12813887037004</v>
      </c>
      <c r="N29" s="51"/>
      <c r="O29" s="30"/>
    </row>
    <row r="30" spans="1:15" ht="40.5">
      <c r="A30" s="28"/>
      <c r="B30" s="29" t="s">
        <v>43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50">
        <f>60*M26</f>
        <v>30.02562777407401</v>
      </c>
      <c r="N30" s="51"/>
      <c r="O30" s="30"/>
    </row>
    <row r="31" spans="2:15" ht="20.25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2:15" ht="20.25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2:15" ht="20.25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2:15" ht="20.25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2:15" ht="20.25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spans="2:15" ht="20.25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</row>
    <row r="37" spans="2:15" ht="20.25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 spans="2:15" ht="20.25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</row>
    <row r="39" spans="2:15" ht="20.25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</row>
    <row r="40" spans="2:15" ht="20.25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2:15" ht="20.25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</row>
    <row r="42" spans="2:15" ht="20.25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3" spans="2:15" ht="20.25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2:15" ht="20.25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2:15" ht="20.25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</row>
    <row r="46" spans="2:15" ht="20.25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</row>
    <row r="47" spans="2:15" ht="20.25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</row>
    <row r="48" spans="2:15" ht="20.25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</row>
    <row r="49" spans="2:15" ht="20.25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50" spans="2:15" ht="20.25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</row>
    <row r="51" spans="3:10" ht="20.25">
      <c r="C51" s="31"/>
      <c r="D51" s="31"/>
      <c r="E51" s="31"/>
      <c r="F51" s="31"/>
      <c r="G51" s="31"/>
      <c r="H51" s="31"/>
      <c r="I51" s="31"/>
      <c r="J51" s="31"/>
    </row>
    <row r="52" spans="3:10" ht="20.25">
      <c r="C52" s="31"/>
      <c r="D52" s="31"/>
      <c r="E52" s="31"/>
      <c r="F52" s="31"/>
      <c r="G52" s="31"/>
      <c r="H52" s="31"/>
      <c r="I52" s="31"/>
      <c r="J52" s="31"/>
    </row>
    <row r="53" spans="3:10" ht="20.25">
      <c r="C53" s="31"/>
      <c r="D53" s="31"/>
      <c r="E53" s="31"/>
      <c r="F53" s="31"/>
      <c r="G53" s="31"/>
      <c r="H53" s="31"/>
      <c r="I53" s="31"/>
      <c r="J53" s="31"/>
    </row>
    <row r="54" spans="3:10" ht="20.25">
      <c r="C54" s="31"/>
      <c r="D54" s="31"/>
      <c r="E54" s="31"/>
      <c r="F54" s="31"/>
      <c r="G54" s="31"/>
      <c r="H54" s="31"/>
      <c r="I54" s="31"/>
      <c r="J54" s="31"/>
    </row>
    <row r="55" spans="3:10" ht="20.25">
      <c r="C55" s="31"/>
      <c r="D55" s="31"/>
      <c r="E55" s="31"/>
      <c r="F55" s="31"/>
      <c r="G55" s="31"/>
      <c r="H55" s="31"/>
      <c r="I55" s="31"/>
      <c r="J55" s="31"/>
    </row>
    <row r="56" spans="3:10" ht="20.25">
      <c r="C56" s="31"/>
      <c r="D56" s="31"/>
      <c r="E56" s="31"/>
      <c r="F56" s="31"/>
      <c r="G56" s="31"/>
      <c r="H56" s="31"/>
      <c r="I56" s="31"/>
      <c r="J56" s="31"/>
    </row>
    <row r="57" spans="3:10" ht="20.25">
      <c r="C57" s="31"/>
      <c r="D57" s="31"/>
      <c r="E57" s="31"/>
      <c r="F57" s="31"/>
      <c r="G57" s="31"/>
      <c r="H57" s="31"/>
      <c r="I57" s="31"/>
      <c r="J57" s="31"/>
    </row>
    <row r="58" spans="3:10" ht="20.25">
      <c r="C58" s="31"/>
      <c r="D58" s="31"/>
      <c r="E58" s="31"/>
      <c r="F58" s="31"/>
      <c r="G58" s="31"/>
      <c r="H58" s="31"/>
      <c r="I58" s="31"/>
      <c r="J58" s="31"/>
    </row>
    <row r="59" spans="3:10" ht="20.25">
      <c r="C59" s="31"/>
      <c r="D59" s="31"/>
      <c r="E59" s="31"/>
      <c r="F59" s="31"/>
      <c r="G59" s="31"/>
      <c r="H59" s="31"/>
      <c r="I59" s="31"/>
      <c r="J59" s="31"/>
    </row>
  </sheetData>
  <sheetProtection/>
  <mergeCells count="5">
    <mergeCell ref="B2:O2"/>
    <mergeCell ref="C3:D3"/>
    <mergeCell ref="E3:F3"/>
    <mergeCell ref="G3:H3"/>
    <mergeCell ref="I3:J3"/>
  </mergeCells>
  <printOptions/>
  <pageMargins left="0.75" right="0.75" top="1" bottom="1" header="0.5097222222222222" footer="0.5097222222222222"/>
  <pageSetup fitToHeight="0" fitToWidth="1"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余冯坚</dc:creator>
  <cp:keywords/>
  <dc:description/>
  <cp:lastModifiedBy>nyj</cp:lastModifiedBy>
  <dcterms:created xsi:type="dcterms:W3CDTF">2019-05-07T19:49:31Z</dcterms:created>
  <dcterms:modified xsi:type="dcterms:W3CDTF">2022-11-28T19:51:28Z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2FE43406CCE846E480EDDD8A319F9DFF</vt:lpwstr>
  </property>
  <property fmtid="{D5CDD505-2E9C-101B-9397-08002B2CF9AE}" pid="4" name="퀀_generated_2.-2147483648">
    <vt:i4>2052</vt:i4>
  </property>
</Properties>
</file>